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ingda\PowerFolders\Lehrstuhl Financial Accounting (Katharina Hombach)\01 Lehre\RIKA\Case_Study_PwC\Case_Study_allg_Infos\"/>
    </mc:Choice>
  </mc:AlternateContent>
  <bookViews>
    <workbookView xWindow="-120" yWindow="-120" windowWidth="21720" windowHeight="9998"/>
  </bookViews>
  <sheets>
    <sheet name="Key Financial Information" sheetId="3" r:id="rId1"/>
    <sheet name="Comprehensive Income" sheetId="2" r:id="rId2"/>
    <sheet name="Balance Sheet" sheetId="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3" l="1"/>
  <c r="C23" i="3"/>
  <c r="C22" i="3"/>
  <c r="C21" i="3"/>
  <c r="C20" i="3"/>
  <c r="C10" i="3"/>
  <c r="C11" i="3" s="1"/>
  <c r="C9" i="3"/>
  <c r="B25" i="3"/>
  <c r="B24" i="3"/>
  <c r="B23" i="3" l="1"/>
  <c r="B22" i="3"/>
  <c r="B21" i="3"/>
  <c r="B20" i="3"/>
  <c r="E20" i="2"/>
  <c r="E23" i="2" s="1"/>
  <c r="C23" i="2"/>
  <c r="C20" i="2"/>
  <c r="E15" i="2"/>
  <c r="E13" i="2" l="1"/>
  <c r="E10" i="2"/>
  <c r="E6" i="2"/>
  <c r="C12" i="3" l="1"/>
  <c r="B12" i="3"/>
  <c r="B16" i="3" s="1"/>
  <c r="C17" i="2" s="1"/>
  <c r="B10" i="3"/>
  <c r="B11" i="3" s="1"/>
  <c r="B9" i="3"/>
  <c r="C15" i="2"/>
  <c r="C13" i="2"/>
  <c r="C10" i="2"/>
  <c r="C6" i="2"/>
  <c r="C15" i="3" l="1"/>
  <c r="C16" i="3"/>
  <c r="B15" i="3"/>
  <c r="C16" i="2" s="1"/>
  <c r="D17" i="6"/>
  <c r="C17" i="6"/>
  <c r="C18" i="6"/>
  <c r="C12" i="6"/>
  <c r="D12" i="6"/>
  <c r="D15" i="6" s="1"/>
  <c r="D11" i="6"/>
  <c r="C11" i="6"/>
  <c r="C15" i="6"/>
  <c r="D18" i="6"/>
</calcChain>
</file>

<file path=xl/sharedStrings.xml><?xml version="1.0" encoding="utf-8"?>
<sst xmlns="http://schemas.openxmlformats.org/spreadsheetml/2006/main" count="125" uniqueCount="109">
  <si>
    <t>NatureWear</t>
  </si>
  <si>
    <t>(In thousand €)</t>
  </si>
  <si>
    <t>Profit for the year</t>
  </si>
  <si>
    <t>Income statement data:</t>
  </si>
  <si>
    <t>Net Sales</t>
  </si>
  <si>
    <t>Profit before tax</t>
  </si>
  <si>
    <t>Percent of net sales</t>
  </si>
  <si>
    <t>Per share of issued capital:</t>
  </si>
  <si>
    <t>Basic earnings per share</t>
  </si>
  <si>
    <t>Diluted earnings per share</t>
  </si>
  <si>
    <t>Common shares outstanding</t>
  </si>
  <si>
    <t>Balance Sheet data:</t>
  </si>
  <si>
    <t>Current assets</t>
  </si>
  <si>
    <t>Current liabilities</t>
  </si>
  <si>
    <t>PPE and goodwill</t>
  </si>
  <si>
    <t>Total assets</t>
  </si>
  <si>
    <t>Non-current liabilities</t>
  </si>
  <si>
    <t>Total equity</t>
  </si>
  <si>
    <t>Other data:</t>
  </si>
  <si>
    <t>Net working capital</t>
  </si>
  <si>
    <t>Capital expenditures</t>
  </si>
  <si>
    <t>Depreciation, amoritzation expense</t>
  </si>
  <si>
    <t>Return on average investment</t>
  </si>
  <si>
    <t>Return on average assets</t>
  </si>
  <si>
    <t>Key Financial Informatoin</t>
  </si>
  <si>
    <r>
      <rPr>
        <sz val="8"/>
        <rFont val="Calibri"/>
        <family val="2"/>
      </rPr>
      <t>IAS 1(60),(66)</t>
    </r>
  </si>
  <si>
    <r>
      <rPr>
        <b/>
        <sz val="11"/>
        <rFont val="Calibri"/>
        <family val="2"/>
      </rPr>
      <t>Current assets:</t>
    </r>
  </si>
  <si>
    <r>
      <rPr>
        <sz val="7.5"/>
        <rFont val="Calibri"/>
        <family val="2"/>
      </rPr>
      <t>IAS 1(54)(i)</t>
    </r>
  </si>
  <si>
    <r>
      <rPr>
        <sz val="11"/>
        <rFont val="Calibri"/>
        <family val="2"/>
      </rPr>
      <t>Cash and cash equivalents</t>
    </r>
  </si>
  <si>
    <r>
      <rPr>
        <sz val="8"/>
        <rFont val="Calibri"/>
        <family val="2"/>
      </rPr>
      <t>IAS 1(54)(h)</t>
    </r>
  </si>
  <si>
    <r>
      <rPr>
        <sz val="11"/>
        <rFont val="Calibri"/>
        <family val="2"/>
      </rPr>
      <t>Receivables, net</t>
    </r>
  </si>
  <si>
    <r>
      <rPr>
        <sz val="8"/>
        <rFont val="Calibri"/>
        <family val="2"/>
      </rPr>
      <t>IAS 1(54)(g)</t>
    </r>
  </si>
  <si>
    <r>
      <rPr>
        <sz val="11"/>
        <rFont val="Calibri"/>
        <family val="2"/>
      </rPr>
      <t>Inventory</t>
    </r>
  </si>
  <si>
    <r>
      <rPr>
        <sz val="11"/>
        <rFont val="Calibri"/>
        <family val="2"/>
      </rPr>
      <t>Prepaid advertising</t>
    </r>
  </si>
  <si>
    <r>
      <rPr>
        <sz val="11"/>
        <rFont val="Calibri"/>
        <family val="2"/>
      </rPr>
      <t>Other prepaid expenses</t>
    </r>
  </si>
  <si>
    <r>
      <rPr>
        <sz val="11"/>
        <rFont val="Calibri"/>
        <family val="2"/>
      </rPr>
      <t>Total Current Assets</t>
    </r>
  </si>
  <si>
    <r>
      <rPr>
        <b/>
        <sz val="11"/>
        <rFont val="Calibri"/>
        <family val="2"/>
      </rPr>
      <t>Non-current assets:</t>
    </r>
  </si>
  <si>
    <r>
      <rPr>
        <sz val="8"/>
        <rFont val="Calibri"/>
        <family val="2"/>
      </rPr>
      <t>IAS 1(54)(a)</t>
    </r>
  </si>
  <si>
    <r>
      <rPr>
        <sz val="11"/>
        <rFont val="Calibri"/>
        <family val="2"/>
      </rPr>
      <t>Property, plant and equipment</t>
    </r>
  </si>
  <si>
    <r>
      <rPr>
        <sz val="11"/>
        <rFont val="Calibri"/>
        <family val="2"/>
      </rPr>
      <t>Land and buildings</t>
    </r>
  </si>
  <si>
    <r>
      <rPr>
        <sz val="11"/>
        <rFont val="Calibri"/>
        <family val="2"/>
      </rPr>
      <t>Fixtures and equipment</t>
    </r>
  </si>
  <si>
    <r>
      <rPr>
        <sz val="8"/>
        <rFont val="Calibri"/>
        <family val="2"/>
      </rPr>
      <t>IAS 1(54)©</t>
    </r>
  </si>
  <si>
    <r>
      <rPr>
        <sz val="11"/>
        <rFont val="Calibri"/>
        <family val="2"/>
      </rPr>
      <t>Computer hardware/software</t>
    </r>
  </si>
  <si>
    <r>
      <rPr>
        <sz val="11"/>
        <rFont val="Calibri"/>
        <family val="2"/>
      </rPr>
      <t>Leasehold improvements</t>
    </r>
  </si>
  <si>
    <r>
      <rPr>
        <b/>
        <sz val="11"/>
        <rFont val="Calibri"/>
        <family val="2"/>
      </rPr>
      <t>Total property, plant and equipment</t>
    </r>
  </si>
  <si>
    <r>
      <rPr>
        <sz val="8"/>
        <rFont val="Calibri"/>
        <family val="2"/>
      </rPr>
      <t>IFRS 7(8)(f)</t>
    </r>
  </si>
  <si>
    <r>
      <rPr>
        <sz val="11"/>
        <rFont val="Calibri"/>
        <family val="2"/>
      </rPr>
      <t>Less accumulated depreciation and amortization</t>
    </r>
  </si>
  <si>
    <r>
      <rPr>
        <sz val="11"/>
        <rFont val="Calibri"/>
        <family val="2"/>
      </rPr>
      <t>Property, plant, and equipment, net</t>
    </r>
  </si>
  <si>
    <r>
      <rPr>
        <sz val="11"/>
        <rFont val="Calibri"/>
        <family val="2"/>
      </rPr>
      <t>Goodwill</t>
    </r>
  </si>
  <si>
    <r>
      <rPr>
        <sz val="11"/>
        <rFont val="Calibri"/>
        <family val="2"/>
      </rPr>
      <t>Total Assets</t>
    </r>
  </si>
  <si>
    <r>
      <rPr>
        <b/>
        <sz val="11"/>
        <rFont val="Calibri"/>
        <family val="2"/>
      </rPr>
      <t>Liabilities</t>
    </r>
  </si>
  <si>
    <r>
      <rPr>
        <sz val="8"/>
        <rFont val="Calibri"/>
        <family val="2"/>
      </rPr>
      <t>IAS 1(60),(69)</t>
    </r>
  </si>
  <si>
    <r>
      <rPr>
        <b/>
        <sz val="11"/>
        <rFont val="Calibri"/>
        <family val="2"/>
      </rPr>
      <t>Current liabilities:</t>
    </r>
  </si>
  <si>
    <r>
      <rPr>
        <sz val="8"/>
        <rFont val="Calibri"/>
        <family val="2"/>
      </rPr>
      <t>IAS 1(54)(m)</t>
    </r>
  </si>
  <si>
    <r>
      <rPr>
        <sz val="11"/>
        <rFont val="Calibri"/>
        <family val="2"/>
      </rPr>
      <t>Lines of credit</t>
    </r>
  </si>
  <si>
    <r>
      <rPr>
        <sz val="8"/>
        <rFont val="Calibri"/>
        <family val="2"/>
      </rPr>
      <t>IAS 1(54)(k)</t>
    </r>
  </si>
  <si>
    <r>
      <rPr>
        <sz val="11"/>
        <rFont val="Calibri"/>
        <family val="2"/>
      </rPr>
      <t>Accounts payable</t>
    </r>
  </si>
  <si>
    <r>
      <rPr>
        <sz val="11"/>
        <rFont val="Calibri"/>
        <family val="2"/>
      </rPr>
      <t>Reserve for returns</t>
    </r>
  </si>
  <si>
    <r>
      <rPr>
        <sz val="8"/>
        <rFont val="Calibri"/>
        <family val="2"/>
      </rPr>
      <t>IAS 1(54)(l)</t>
    </r>
  </si>
  <si>
    <r>
      <rPr>
        <sz val="11"/>
        <rFont val="Calibri"/>
        <family val="2"/>
      </rPr>
      <t>Provisions</t>
    </r>
  </si>
  <si>
    <r>
      <rPr>
        <sz val="11"/>
        <rFont val="Calibri"/>
        <family val="2"/>
      </rPr>
      <t>Accrued profit sharing</t>
    </r>
  </si>
  <si>
    <r>
      <rPr>
        <sz val="8"/>
        <rFont val="Calibri"/>
        <family val="2"/>
      </rPr>
      <t>Ias 1(54)(n)</t>
    </r>
  </si>
  <si>
    <r>
      <rPr>
        <sz val="11"/>
        <rFont val="Calibri"/>
        <family val="2"/>
      </rPr>
      <t>Current tax</t>
    </r>
  </si>
  <si>
    <r>
      <rPr>
        <sz val="11"/>
        <rFont val="Calibri"/>
        <family val="2"/>
      </rPr>
      <t>Total Current Liabilites</t>
    </r>
  </si>
  <si>
    <r>
      <rPr>
        <sz val="8"/>
        <rFont val="Calibri"/>
        <family val="2"/>
      </rPr>
      <t>IAS 1(54)(o), (56)</t>
    </r>
  </si>
  <si>
    <r>
      <rPr>
        <b/>
        <sz val="11"/>
        <rFont val="Calibri"/>
        <family val="2"/>
      </rPr>
      <t>Deferred tax liability</t>
    </r>
  </si>
  <si>
    <r>
      <rPr>
        <sz val="11"/>
        <rFont val="Calibri"/>
        <family val="2"/>
      </rPr>
      <t>Equity:</t>
    </r>
  </si>
  <si>
    <r>
      <rPr>
        <sz val="11"/>
        <rFont val="Calibri"/>
        <family val="2"/>
      </rPr>
      <t>Issued capital, 26,121 shares issued</t>
    </r>
  </si>
  <si>
    <r>
      <rPr>
        <sz val="8"/>
        <rFont val="Calibri"/>
        <family val="2"/>
      </rPr>
      <t>IAS 1(54)(r)</t>
    </r>
  </si>
  <si>
    <r>
      <rPr>
        <sz val="11"/>
        <rFont val="Calibri"/>
        <family val="2"/>
      </rPr>
      <t>Share premium</t>
    </r>
  </si>
  <si>
    <r>
      <rPr>
        <sz val="11"/>
        <rFont val="Calibri"/>
        <family val="2"/>
      </rPr>
      <t>Accumulated other comprehensive income</t>
    </r>
  </si>
  <si>
    <r>
      <rPr>
        <sz val="11"/>
        <rFont val="Calibri"/>
        <family val="2"/>
      </rPr>
      <t>Retained earnings</t>
    </r>
  </si>
  <si>
    <r>
      <rPr>
        <sz val="11"/>
        <rFont val="Calibri"/>
        <family val="2"/>
      </rPr>
      <t>Treasury stock, 6,546 and 6,706 shares at cost</t>
    </r>
  </si>
  <si>
    <r>
      <rPr>
        <sz val="11"/>
        <rFont val="Calibri"/>
        <family val="2"/>
      </rPr>
      <t>Total Equity</t>
    </r>
  </si>
  <si>
    <r>
      <rPr>
        <sz val="11"/>
        <rFont val="Calibri"/>
        <family val="2"/>
      </rPr>
      <t>Total Liabilites and Equity</t>
    </r>
  </si>
  <si>
    <r>
      <rPr>
        <b/>
        <sz val="22"/>
        <color rgb="FF538235"/>
        <rFont val="Calibri"/>
        <family val="2"/>
      </rPr>
      <t xml:space="preserve">NatureWear
</t>
    </r>
    <r>
      <rPr>
        <sz val="14"/>
        <color rgb="FFC55811"/>
        <rFont val="Calibri"/>
        <family val="2"/>
      </rPr>
      <t xml:space="preserve">Consolidated Statements of Comprehensive Income (In thousand €, except per share data)
</t>
    </r>
    <r>
      <rPr>
        <sz val="9"/>
        <rFont val="Calibri"/>
        <family val="2"/>
      </rPr>
      <t>For the period ending 31 December</t>
    </r>
  </si>
  <si>
    <r>
      <rPr>
        <sz val="8"/>
        <rFont val="Calibri"/>
        <family val="2"/>
      </rPr>
      <t>IAS Standard</t>
    </r>
  </si>
  <si>
    <r>
      <rPr>
        <b/>
        <sz val="11"/>
        <rFont val="Calibri"/>
        <family val="2"/>
      </rPr>
      <t>Net Sales</t>
    </r>
  </si>
  <si>
    <r>
      <rPr>
        <sz val="7.5"/>
        <rFont val="Calibri"/>
        <family val="2"/>
      </rPr>
      <t>IAS 1(99), 2(36)(d)</t>
    </r>
  </si>
  <si>
    <r>
      <rPr>
        <sz val="11"/>
        <rFont val="Calibri"/>
        <family val="2"/>
      </rPr>
      <t>Cost of Sales</t>
    </r>
  </si>
  <si>
    <r>
      <rPr>
        <b/>
        <sz val="11"/>
        <rFont val="Calibri"/>
        <family val="2"/>
      </rPr>
      <t>-</t>
    </r>
  </si>
  <si>
    <r>
      <rPr>
        <sz val="11"/>
        <rFont val="Calibri"/>
        <family val="2"/>
      </rPr>
      <t>-</t>
    </r>
  </si>
  <si>
    <r>
      <rPr>
        <b/>
        <sz val="11"/>
        <rFont val="Calibri"/>
        <family val="2"/>
      </rPr>
      <t>Gross Profit</t>
    </r>
  </si>
  <si>
    <r>
      <rPr>
        <sz val="8"/>
        <rFont val="Calibri"/>
        <family val="2"/>
      </rPr>
      <t>IAS 1(99)</t>
    </r>
  </si>
  <si>
    <r>
      <rPr>
        <sz val="11"/>
        <rFont val="Calibri"/>
        <family val="2"/>
      </rPr>
      <t>Selling, general, and administrative expenses</t>
    </r>
  </si>
  <si>
    <r>
      <rPr>
        <sz val="11"/>
        <rFont val="Calibri"/>
        <family val="2"/>
      </rPr>
      <t>Non-recurring charge</t>
    </r>
  </si>
  <si>
    <r>
      <rPr>
        <sz val="11"/>
        <rFont val="Calibri"/>
        <family val="2"/>
      </rPr>
      <t>Other</t>
    </r>
  </si>
  <si>
    <r>
      <rPr>
        <b/>
        <sz val="11"/>
        <rFont val="Calibri"/>
        <family val="2"/>
      </rPr>
      <t>Profit from Operations</t>
    </r>
  </si>
  <si>
    <r>
      <rPr>
        <sz val="8"/>
        <rFont val="Calibri"/>
        <family val="2"/>
      </rPr>
      <t>IAS 1(82)(b)</t>
    </r>
  </si>
  <si>
    <r>
      <rPr>
        <sz val="11"/>
        <rFont val="Calibri"/>
        <family val="2"/>
      </rPr>
      <t>Interest expense</t>
    </r>
  </si>
  <si>
    <r>
      <rPr>
        <sz val="11"/>
        <rFont val="Calibri"/>
        <family val="2"/>
      </rPr>
      <t>Finance income</t>
    </r>
  </si>
  <si>
    <r>
      <rPr>
        <b/>
        <sz val="11"/>
        <rFont val="Calibri"/>
        <family val="2"/>
      </rPr>
      <t>Profit before tax</t>
    </r>
  </si>
  <si>
    <r>
      <rPr>
        <sz val="8"/>
        <rFont val="Calibri"/>
        <family val="2"/>
      </rPr>
      <t>IAS 1(82)(d) , 12 (77)</t>
    </r>
  </si>
  <si>
    <r>
      <rPr>
        <sz val="11"/>
        <rFont val="Calibri"/>
        <family val="2"/>
      </rPr>
      <t>Income tax expense</t>
    </r>
  </si>
  <si>
    <r>
      <rPr>
        <sz val="8"/>
        <rFont val="Calibri"/>
        <family val="2"/>
      </rPr>
      <t>IAS 1(81A)(a)</t>
    </r>
  </si>
  <si>
    <r>
      <rPr>
        <b/>
        <sz val="11"/>
        <rFont val="Calibri"/>
        <family val="2"/>
      </rPr>
      <t>Profit for the year</t>
    </r>
  </si>
  <si>
    <r>
      <rPr>
        <b/>
        <sz val="11"/>
        <rFont val="Calibri"/>
        <family val="2"/>
      </rPr>
      <t>Basic earnings per share</t>
    </r>
  </si>
  <si>
    <r>
      <rPr>
        <sz val="11"/>
        <rFont val="Calibri"/>
        <family val="2"/>
      </rPr>
      <t>1.60</t>
    </r>
  </si>
  <si>
    <r>
      <rPr>
        <b/>
        <sz val="11"/>
        <rFont val="Calibri"/>
        <family val="2"/>
      </rPr>
      <t>Diluted earnings per share</t>
    </r>
  </si>
  <si>
    <r>
      <rPr>
        <sz val="11"/>
        <rFont val="Calibri"/>
        <family val="2"/>
      </rPr>
      <t>1.56</t>
    </r>
  </si>
  <si>
    <r>
      <rPr>
        <sz val="8"/>
        <rFont val="Calibri"/>
        <family val="2"/>
      </rPr>
      <t>IAS 33(66)</t>
    </r>
  </si>
  <si>
    <r>
      <rPr>
        <sz val="11"/>
        <rFont val="Calibri"/>
        <family val="2"/>
      </rPr>
      <t>Basic weighted average shares outstanding</t>
    </r>
  </si>
  <si>
    <r>
      <rPr>
        <sz val="11"/>
        <rFont val="Calibri"/>
        <family val="2"/>
      </rPr>
      <t>Diluted weighted average shares outstanding</t>
    </r>
  </si>
  <si>
    <r>
      <rPr>
        <sz val="8"/>
        <rFont val="Calibri"/>
        <family val="2"/>
      </rPr>
      <t>IAS 1(82A), (7c)</t>
    </r>
  </si>
  <si>
    <r>
      <rPr>
        <sz val="11"/>
        <rFont val="Calibri"/>
        <family val="2"/>
      </rPr>
      <t>foreign currency adjustments</t>
    </r>
  </si>
  <si>
    <r>
      <rPr>
        <sz val="8"/>
        <rFont val="Calibri"/>
        <family val="2"/>
      </rPr>
      <t xml:space="preserve">IAS 1 (82A),(7c)
</t>
    </r>
    <r>
      <rPr>
        <sz val="8"/>
        <rFont val="Calibri"/>
        <family val="2"/>
      </rPr>
      <t>IFRS9 (6.5.13)</t>
    </r>
  </si>
  <si>
    <r>
      <rPr>
        <sz val="11"/>
        <rFont val="Calibri"/>
        <family val="2"/>
      </rPr>
      <t>Unrealized gain on forward contracts</t>
    </r>
  </si>
  <si>
    <r>
      <rPr>
        <b/>
        <sz val="11"/>
        <rFont val="Calibri"/>
        <family val="2"/>
      </rPr>
      <t>Total comprehensive Income</t>
    </r>
  </si>
  <si>
    <r>
      <rPr>
        <b/>
        <sz val="18"/>
        <color rgb="FF538235"/>
        <rFont val="Calibri"/>
        <family val="2"/>
      </rPr>
      <t xml:space="preserve">NatureWear
</t>
    </r>
    <r>
      <rPr>
        <sz val="14"/>
        <color rgb="FFC55811"/>
        <rFont val="Calibri"/>
        <family val="2"/>
      </rPr>
      <t xml:space="preserve">Consolidated Statements of Financial Position (In thousand €)
</t>
    </r>
    <r>
      <rPr>
        <sz val="9"/>
        <rFont val="Calibri"/>
        <family val="2"/>
      </rPr>
      <t xml:space="preserve">31 December
</t>
    </r>
    <r>
      <rPr>
        <b/>
        <sz val="11"/>
        <rFont val="Calibri"/>
        <family val="2"/>
      </rPr>
      <t xml:space="preserve">Assets                                                                                                2023                                                                              </t>
    </r>
    <r>
      <rPr>
        <sz val="11"/>
        <rFont val="Calibri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</si>
</sst>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#,##0_ ;\-#,##0\ "/>
    <numFmt numFmtId="166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4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8"/>
      <color rgb="FF538235"/>
      <name val="Calibri"/>
      <family val="2"/>
    </font>
    <font>
      <sz val="14"/>
      <color rgb="FFC55811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</font>
    <font>
      <sz val="8"/>
      <name val="Calibri"/>
      <family val="2"/>
    </font>
    <font>
      <b/>
      <sz val="11"/>
      <name val="Calibri"/>
    </font>
    <font>
      <sz val="7.5"/>
      <name val="Calibri"/>
    </font>
    <font>
      <sz val="7.5"/>
      <name val="Calibri"/>
      <family val="2"/>
    </font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22"/>
      <color rgb="FF53823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>
      <alignment wrapText="1"/>
      <protection locked="0"/>
    </xf>
    <xf numFmtId="4" fontId="8" fillId="0" borderId="0" applyFill="0" applyBorder="0" applyProtection="0">
      <protection locked="0"/>
    </xf>
    <xf numFmtId="49" fontId="8" fillId="0" borderId="0" applyFill="0" applyBorder="0" applyProtection="0">
      <protection locked="0"/>
    </xf>
    <xf numFmtId="49" fontId="9" fillId="0" borderId="0" applyFill="0" applyBorder="0" applyProtection="0">
      <alignment horizontal="center" vertical="top" wrapText="1"/>
      <protection locked="0"/>
    </xf>
    <xf numFmtId="14" fontId="9" fillId="0" borderId="0" applyFill="0" applyBorder="0" applyProtection="0">
      <alignment horizontal="center" vertical="top" wrapText="1"/>
      <protection locked="0"/>
    </xf>
    <xf numFmtId="49" fontId="10" fillId="0" borderId="0" applyFill="0" applyBorder="0" applyProtection="0">
      <alignment horizontal="center" vertical="top" wrapText="1"/>
      <protection locked="0"/>
    </xf>
  </cellStyleXfs>
  <cellXfs count="104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right" wrapText="1"/>
    </xf>
    <xf numFmtId="165" fontId="6" fillId="0" borderId="0" xfId="1" applyNumberFormat="1" applyFont="1" applyFill="1"/>
    <xf numFmtId="0" fontId="6" fillId="0" borderId="0" xfId="0" applyFont="1" applyFill="1"/>
    <xf numFmtId="0" fontId="2" fillId="0" borderId="2" xfId="0" applyFont="1" applyFill="1" applyBorder="1"/>
    <xf numFmtId="165" fontId="6" fillId="0" borderId="2" xfId="1" applyNumberFormat="1" applyFont="1" applyFill="1" applyBorder="1"/>
    <xf numFmtId="165" fontId="7" fillId="0" borderId="0" xfId="1" applyNumberFormat="1" applyFont="1" applyFill="1"/>
    <xf numFmtId="165" fontId="7" fillId="0" borderId="2" xfId="1" applyNumberFormat="1" applyFont="1" applyFill="1" applyBorder="1"/>
    <xf numFmtId="0" fontId="6" fillId="0" borderId="3" xfId="0" applyFont="1" applyFill="1" applyBorder="1"/>
    <xf numFmtId="0" fontId="0" fillId="0" borderId="4" xfId="0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right" vertical="top" wrapText="1"/>
    </xf>
    <xf numFmtId="0" fontId="18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19" fillId="0" borderId="7" xfId="0" applyFont="1" applyFill="1" applyBorder="1" applyAlignment="1">
      <alignment horizontal="right" vertical="top" wrapText="1"/>
    </xf>
    <xf numFmtId="0" fontId="21" fillId="0" borderId="0" xfId="0" applyFont="1" applyFill="1" applyAlignment="1">
      <alignment horizontal="left" vertical="top" wrapText="1" indent="2"/>
    </xf>
    <xf numFmtId="3" fontId="22" fillId="0" borderId="0" xfId="0" applyNumberFormat="1" applyFont="1" applyFill="1" applyAlignment="1">
      <alignment horizontal="right" vertical="top" indent="2" shrinkToFit="1"/>
    </xf>
    <xf numFmtId="3" fontId="23" fillId="0" borderId="10" xfId="0" applyNumberFormat="1" applyFont="1" applyFill="1" applyBorder="1" applyAlignment="1">
      <alignment horizontal="right" vertical="top" shrinkToFit="1"/>
    </xf>
    <xf numFmtId="0" fontId="0" fillId="0" borderId="7" xfId="0" applyFill="1" applyBorder="1" applyAlignment="1">
      <alignment horizontal="left" wrapText="1"/>
    </xf>
    <xf numFmtId="0" fontId="21" fillId="0" borderId="11" xfId="0" applyFont="1" applyFill="1" applyBorder="1" applyAlignment="1">
      <alignment horizontal="left" vertical="top" wrapText="1" indent="2"/>
    </xf>
    <xf numFmtId="3" fontId="22" fillId="0" borderId="11" xfId="0" applyNumberFormat="1" applyFont="1" applyFill="1" applyBorder="1" applyAlignment="1">
      <alignment horizontal="right" vertical="top" indent="2" shrinkToFit="1"/>
    </xf>
    <xf numFmtId="3" fontId="23" fillId="0" borderId="12" xfId="0" applyNumberFormat="1" applyFont="1" applyFill="1" applyBorder="1" applyAlignment="1">
      <alignment horizontal="right" vertical="top" shrinkToFit="1"/>
    </xf>
    <xf numFmtId="0" fontId="21" fillId="0" borderId="5" xfId="0" applyFont="1" applyFill="1" applyBorder="1" applyAlignment="1">
      <alignment horizontal="left" vertical="top" wrapText="1"/>
    </xf>
    <xf numFmtId="3" fontId="22" fillId="0" borderId="5" xfId="0" applyNumberFormat="1" applyFont="1" applyFill="1" applyBorder="1" applyAlignment="1">
      <alignment horizontal="right" vertical="top" indent="2" shrinkToFit="1"/>
    </xf>
    <xf numFmtId="3" fontId="23" fillId="0" borderId="6" xfId="0" applyNumberFormat="1" applyFont="1" applyFill="1" applyBorder="1" applyAlignment="1">
      <alignment horizontal="right" vertical="top" shrinkToFit="1"/>
    </xf>
    <xf numFmtId="0" fontId="0" fillId="0" borderId="0" xfId="0" applyFill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18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3" fontId="22" fillId="0" borderId="8" xfId="0" applyNumberFormat="1" applyFont="1" applyFill="1" applyBorder="1" applyAlignment="1">
      <alignment horizontal="right" vertical="top" indent="2" shrinkToFit="1"/>
    </xf>
    <xf numFmtId="3" fontId="23" fillId="0" borderId="9" xfId="0" applyNumberFormat="1" applyFont="1" applyFill="1" applyBorder="1" applyAlignment="1">
      <alignment horizontal="right" vertical="top" shrinkToFit="1"/>
    </xf>
    <xf numFmtId="1" fontId="22" fillId="0" borderId="0" xfId="0" applyNumberFormat="1" applyFont="1" applyFill="1" applyAlignment="1">
      <alignment horizontal="right" vertical="top" indent="2" shrinkToFit="1"/>
    </xf>
    <xf numFmtId="1" fontId="23" fillId="0" borderId="10" xfId="0" applyNumberFormat="1" applyFont="1" applyFill="1" applyBorder="1" applyAlignment="1">
      <alignment horizontal="right" vertical="top" shrinkToFit="1"/>
    </xf>
    <xf numFmtId="0" fontId="0" fillId="0" borderId="0" xfId="0" applyFill="1" applyAlignment="1">
      <alignment horizontal="left" vertical="top" wrapText="1"/>
    </xf>
    <xf numFmtId="0" fontId="16" fillId="0" borderId="11" xfId="0" applyFont="1" applyFill="1" applyBorder="1" applyAlignment="1">
      <alignment horizontal="right" vertical="top" wrapText="1"/>
    </xf>
    <xf numFmtId="0" fontId="0" fillId="0" borderId="11" xfId="0" applyFill="1" applyBorder="1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right" vertical="top" wrapText="1"/>
    </xf>
    <xf numFmtId="3" fontId="22" fillId="0" borderId="10" xfId="0" applyNumberFormat="1" applyFont="1" applyFill="1" applyBorder="1" applyAlignment="1">
      <alignment horizontal="right" vertical="top" shrinkToFit="1"/>
    </xf>
    <xf numFmtId="3" fontId="23" fillId="0" borderId="0" xfId="0" applyNumberFormat="1" applyFont="1" applyFill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right" vertical="top" wrapText="1"/>
    </xf>
    <xf numFmtId="1" fontId="22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top" wrapText="1" indent="3"/>
    </xf>
    <xf numFmtId="0" fontId="18" fillId="0" borderId="4" xfId="0" applyFont="1" applyFill="1" applyBorder="1" applyAlignment="1">
      <alignment horizontal="right" vertical="top" wrapText="1"/>
    </xf>
    <xf numFmtId="0" fontId="21" fillId="0" borderId="7" xfId="0" applyFont="1" applyFill="1" applyBorder="1" applyAlignment="1">
      <alignment horizontal="right" vertical="top" wrapText="1" indent="2"/>
    </xf>
    <xf numFmtId="0" fontId="18" fillId="0" borderId="0" xfId="0" applyFont="1" applyFill="1" applyAlignment="1">
      <alignment horizontal="right" vertical="top" wrapText="1"/>
    </xf>
    <xf numFmtId="0" fontId="21" fillId="0" borderId="7" xfId="0" applyFont="1" applyFill="1" applyBorder="1" applyAlignment="1">
      <alignment horizontal="right" vertical="top" wrapText="1"/>
    </xf>
    <xf numFmtId="0" fontId="18" fillId="0" borderId="7" xfId="0" applyFont="1" applyFill="1" applyBorder="1" applyAlignment="1">
      <alignment horizontal="right" vertical="top" wrapText="1"/>
    </xf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18" fillId="0" borderId="5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3" fontId="22" fillId="0" borderId="8" xfId="0" applyNumberFormat="1" applyFont="1" applyFill="1" applyBorder="1" applyAlignment="1">
      <alignment vertical="top" shrinkToFit="1"/>
    </xf>
    <xf numFmtId="3" fontId="22" fillId="0" borderId="9" xfId="0" applyNumberFormat="1" applyFont="1" applyFill="1" applyBorder="1" applyAlignment="1">
      <alignment vertical="top" shrinkToFit="1"/>
    </xf>
    <xf numFmtId="3" fontId="23" fillId="0" borderId="4" xfId="0" applyNumberFormat="1" applyFont="1" applyFill="1" applyBorder="1" applyAlignment="1">
      <alignment vertical="top" shrinkToFit="1"/>
    </xf>
    <xf numFmtId="3" fontId="23" fillId="0" borderId="9" xfId="0" applyNumberFormat="1" applyFont="1" applyFill="1" applyBorder="1" applyAlignment="1">
      <alignment vertical="top" shrinkToFit="1"/>
    </xf>
    <xf numFmtId="3" fontId="22" fillId="0" borderId="0" xfId="0" applyNumberFormat="1" applyFont="1" applyFill="1" applyAlignment="1">
      <alignment vertical="top" shrinkToFit="1"/>
    </xf>
    <xf numFmtId="3" fontId="22" fillId="0" borderId="10" xfId="0" applyNumberFormat="1" applyFont="1" applyFill="1" applyBorder="1" applyAlignment="1">
      <alignment vertical="top" shrinkToFit="1"/>
    </xf>
    <xf numFmtId="3" fontId="23" fillId="0" borderId="7" xfId="0" applyNumberFormat="1" applyFont="1" applyFill="1" applyBorder="1" applyAlignment="1">
      <alignment vertical="top" shrinkToFit="1"/>
    </xf>
    <xf numFmtId="3" fontId="23" fillId="0" borderId="10" xfId="0" applyNumberFormat="1" applyFont="1" applyFill="1" applyBorder="1" applyAlignment="1">
      <alignment vertical="top" shrinkToFit="1"/>
    </xf>
    <xf numFmtId="1" fontId="23" fillId="0" borderId="7" xfId="0" applyNumberFormat="1" applyFont="1" applyFill="1" applyBorder="1" applyAlignment="1">
      <alignment vertical="top" shrinkToFit="1"/>
    </xf>
    <xf numFmtId="1" fontId="23" fillId="0" borderId="10" xfId="0" applyNumberFormat="1" applyFont="1" applyFill="1" applyBorder="1" applyAlignment="1">
      <alignment vertical="top" shrinkToFit="1"/>
    </xf>
    <xf numFmtId="10" fontId="7" fillId="0" borderId="0" xfId="1" applyNumberFormat="1" applyFont="1" applyFill="1" applyAlignment="1">
      <alignment horizontal="right"/>
    </xf>
    <xf numFmtId="2" fontId="7" fillId="0" borderId="0" xfId="1" applyNumberFormat="1" applyFont="1" applyFill="1" applyAlignment="1">
      <alignment horizontal="right"/>
    </xf>
    <xf numFmtId="0" fontId="18" fillId="0" borderId="10" xfId="0" applyFont="1" applyFill="1" applyBorder="1" applyAlignment="1">
      <alignment vertical="top" wrapText="1"/>
    </xf>
    <xf numFmtId="0" fontId="21" fillId="0" borderId="7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21" fillId="0" borderId="0" xfId="0" applyFont="1" applyFill="1" applyAlignment="1">
      <alignment vertical="top" wrapText="1"/>
    </xf>
    <xf numFmtId="3" fontId="23" fillId="0" borderId="0" xfId="0" applyNumberFormat="1" applyFont="1" applyFill="1" applyAlignment="1">
      <alignment vertical="top" shrinkToFit="1"/>
    </xf>
    <xf numFmtId="10" fontId="6" fillId="0" borderId="0" xfId="1" applyNumberFormat="1" applyFont="1" applyFill="1" applyAlignment="1">
      <alignment horizontal="right"/>
    </xf>
    <xf numFmtId="2" fontId="18" fillId="0" borderId="0" xfId="0" applyNumberFormat="1" applyFont="1" applyFill="1" applyAlignment="1">
      <alignment vertical="top" wrapText="1"/>
    </xf>
    <xf numFmtId="3" fontId="23" fillId="0" borderId="0" xfId="0" applyNumberFormat="1" applyFont="1" applyFill="1" applyBorder="1" applyAlignment="1">
      <alignment vertical="top" shrinkToFit="1"/>
    </xf>
    <xf numFmtId="0" fontId="21" fillId="0" borderId="13" xfId="0" applyFont="1" applyFill="1" applyBorder="1" applyAlignment="1">
      <alignment horizontal="right" vertical="top" wrapText="1"/>
    </xf>
    <xf numFmtId="2" fontId="6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7" xfId="0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" fontId="23" fillId="0" borderId="7" xfId="0" applyNumberFormat="1" applyFont="1" applyFill="1" applyBorder="1" applyAlignment="1">
      <alignment horizontal="right" vertical="top" shrinkToFit="1"/>
    </xf>
    <xf numFmtId="1" fontId="23" fillId="0" borderId="0" xfId="0" applyNumberFormat="1" applyFont="1" applyFill="1" applyAlignment="1">
      <alignment horizontal="right" vertical="top" shrinkToFi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right" vertical="top" wrapText="1"/>
    </xf>
    <xf numFmtId="1" fontId="22" fillId="0" borderId="11" xfId="0" applyNumberFormat="1" applyFont="1" applyFill="1" applyBorder="1" applyAlignment="1">
      <alignment horizontal="left" vertical="top" indent="3" shrinkToFit="1"/>
    </xf>
    <xf numFmtId="1" fontId="23" fillId="0" borderId="11" xfId="0" applyNumberFormat="1" applyFont="1" applyFill="1" applyBorder="1" applyAlignment="1">
      <alignment horizontal="left" vertical="top" indent="2" shrinkToFit="1"/>
    </xf>
    <xf numFmtId="0" fontId="2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166" fontId="7" fillId="2" borderId="0" xfId="1" applyNumberFormat="1" applyFont="1" applyFill="1"/>
    <xf numFmtId="166" fontId="1" fillId="2" borderId="0" xfId="1" applyNumberFormat="1" applyFont="1" applyFill="1"/>
    <xf numFmtId="9" fontId="7" fillId="2" borderId="0" xfId="0" applyNumberFormat="1" applyFont="1" applyFill="1"/>
    <xf numFmtId="9" fontId="0" fillId="2" borderId="0" xfId="0" applyNumberFormat="1" applyFill="1"/>
    <xf numFmtId="9" fontId="7" fillId="2" borderId="3" xfId="0" applyNumberFormat="1" applyFont="1" applyFill="1" applyBorder="1"/>
    <xf numFmtId="9" fontId="0" fillId="2" borderId="3" xfId="0" applyNumberFormat="1" applyFill="1" applyBorder="1"/>
    <xf numFmtId="1" fontId="23" fillId="0" borderId="0" xfId="0" applyNumberFormat="1" applyFont="1" applyFill="1" applyBorder="1" applyAlignment="1">
      <alignment horizontal="left" vertical="top" indent="2" shrinkToFit="1"/>
    </xf>
  </cellXfs>
  <cellStyles count="8">
    <cellStyle name="Datum 10" xfId="6"/>
    <cellStyle name="Komma" xfId="1" builtinId="3"/>
    <cellStyle name="Normal 2" xfId="2"/>
    <cellStyle name="Standard" xfId="0" builtinId="0"/>
    <cellStyle name="Tabelle Text 10" xfId="4"/>
    <cellStyle name="Tabelle Überschrift 10" xfId="5"/>
    <cellStyle name="Tabelle Überschrift 11" xfId="7"/>
    <cellStyle name="Tabelle Zahl 2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abSelected="1" topLeftCell="A5" workbookViewId="0">
      <selection activeCell="B25" sqref="B25"/>
    </sheetView>
  </sheetViews>
  <sheetFormatPr baseColWidth="10" defaultColWidth="9.1328125" defaultRowHeight="14.25"/>
  <cols>
    <col min="1" max="1" width="29.3984375" style="1" bestFit="1" customWidth="1"/>
    <col min="2" max="2" width="7.86328125" style="1" bestFit="1" customWidth="1"/>
    <col min="3" max="6" width="8" style="1" bestFit="1" customWidth="1"/>
    <col min="7" max="16384" width="9.1328125" style="1"/>
  </cols>
  <sheetData>
    <row r="3" spans="1:6" ht="23.25">
      <c r="A3" s="81" t="s">
        <v>0</v>
      </c>
      <c r="B3" s="81"/>
      <c r="C3" s="81"/>
      <c r="D3" s="81"/>
      <c r="E3" s="81"/>
      <c r="F3" s="81"/>
    </row>
    <row r="4" spans="1:6" ht="18">
      <c r="A4" s="82" t="s">
        <v>24</v>
      </c>
      <c r="B4" s="82"/>
      <c r="C4" s="82"/>
      <c r="D4" s="82"/>
      <c r="E4" s="82"/>
      <c r="F4" s="82"/>
    </row>
    <row r="5" spans="1:6" ht="18">
      <c r="A5" s="82" t="s">
        <v>1</v>
      </c>
      <c r="B5" s="82"/>
      <c r="C5" s="82"/>
      <c r="D5" s="82"/>
      <c r="E5" s="82"/>
      <c r="F5" s="82"/>
    </row>
    <row r="6" spans="1:6" ht="15.75">
      <c r="B6" s="3"/>
      <c r="C6" s="3"/>
    </row>
    <row r="7" spans="1:6" ht="14.65" thickBot="1">
      <c r="A7" s="4"/>
      <c r="B7" s="5">
        <v>2023</v>
      </c>
      <c r="C7" s="5">
        <v>2022</v>
      </c>
    </row>
    <row r="8" spans="1:6" ht="14.65" thickTop="1">
      <c r="A8" s="2" t="s">
        <v>3</v>
      </c>
      <c r="B8" s="6"/>
      <c r="C8" s="6"/>
    </row>
    <row r="9" spans="1:6">
      <c r="A9" s="7" t="s">
        <v>4</v>
      </c>
      <c r="B9" s="10">
        <f>'Comprehensive Income'!C4</f>
        <v>950484</v>
      </c>
      <c r="C9" s="6">
        <f>'Comprehensive Income'!E4</f>
        <v>857885</v>
      </c>
    </row>
    <row r="10" spans="1:6">
      <c r="A10" s="7" t="s">
        <v>5</v>
      </c>
      <c r="B10" s="10">
        <f>'Comprehensive Income'!C13</f>
        <v>34298</v>
      </c>
      <c r="C10" s="6">
        <f>'Comprehensive Income'!E13</f>
        <v>46680</v>
      </c>
    </row>
    <row r="11" spans="1:6">
      <c r="A11" s="7" t="s">
        <v>6</v>
      </c>
      <c r="B11" s="69">
        <f>B10/B9</f>
        <v>3.6084773652160375E-2</v>
      </c>
      <c r="C11" s="76">
        <f t="shared" ref="C11" si="0">C10/C9</f>
        <v>5.4412887508232456E-2</v>
      </c>
    </row>
    <row r="12" spans="1:6">
      <c r="A12" s="7" t="s">
        <v>2</v>
      </c>
      <c r="B12" s="10">
        <f>'Comprehensive Income'!C15</f>
        <v>21068</v>
      </c>
      <c r="C12" s="6">
        <f>'Comprehensive Income'!E20</f>
        <v>28343</v>
      </c>
    </row>
    <row r="13" spans="1:6">
      <c r="A13" s="7"/>
      <c r="B13" s="2"/>
    </row>
    <row r="14" spans="1:6">
      <c r="A14" s="8" t="s">
        <v>7</v>
      </c>
      <c r="B14" s="11"/>
      <c r="C14" s="9"/>
    </row>
    <row r="15" spans="1:6">
      <c r="A15" s="7" t="s">
        <v>8</v>
      </c>
      <c r="B15" s="70">
        <f>B12/B17</f>
        <v>1.0786954073012134</v>
      </c>
      <c r="C15" s="80">
        <f t="shared" ref="C15" si="1">C12/C17</f>
        <v>1.449399130657121</v>
      </c>
    </row>
    <row r="16" spans="1:6">
      <c r="A16" s="7" t="s">
        <v>9</v>
      </c>
      <c r="B16" s="70">
        <f>B12/'Comprehensive Income'!C19</f>
        <v>1.0654394659654092</v>
      </c>
      <c r="C16" s="80">
        <f>C12/'Comprehensive Income'!E19</f>
        <v>1.4132635253054102</v>
      </c>
    </row>
    <row r="17" spans="1:3">
      <c r="A17" s="7" t="s">
        <v>10</v>
      </c>
      <c r="B17" s="10">
        <v>19531</v>
      </c>
      <c r="C17" s="6">
        <v>19555</v>
      </c>
    </row>
    <row r="18" spans="1:3">
      <c r="A18" s="7"/>
      <c r="B18" s="2"/>
    </row>
    <row r="19" spans="1:3">
      <c r="A19" s="8" t="s">
        <v>11</v>
      </c>
      <c r="B19" s="11"/>
      <c r="C19" s="9"/>
    </row>
    <row r="20" spans="1:3">
      <c r="A20" s="7" t="s">
        <v>12</v>
      </c>
      <c r="B20" s="10">
        <f>'Balance Sheet'!C8</f>
        <v>209095</v>
      </c>
      <c r="C20" s="6">
        <f>'Balance Sheet'!D8</f>
        <v>188115</v>
      </c>
    </row>
    <row r="21" spans="1:3">
      <c r="A21" s="7" t="s">
        <v>13</v>
      </c>
      <c r="B21" s="10">
        <f>'Balance Sheet'!C28</f>
        <v>116268</v>
      </c>
      <c r="C21" s="6">
        <f>'Balance Sheet'!D28</f>
        <v>98067</v>
      </c>
    </row>
    <row r="22" spans="1:3">
      <c r="A22" s="7" t="s">
        <v>14</v>
      </c>
      <c r="B22" s="10">
        <f>'Balance Sheet'!C17+'Balance Sheet'!C18</f>
        <v>120864</v>
      </c>
      <c r="C22" s="6">
        <f>'Balance Sheet'!D17+'Balance Sheet'!D18</f>
        <v>108412</v>
      </c>
    </row>
    <row r="23" spans="1:3">
      <c r="A23" s="7" t="s">
        <v>15</v>
      </c>
      <c r="B23" s="10">
        <f>'Balance Sheet'!C19</f>
        <v>329959</v>
      </c>
      <c r="C23" s="6">
        <f>'Balance Sheet'!D8</f>
        <v>188115</v>
      </c>
    </row>
    <row r="24" spans="1:3">
      <c r="A24" s="7" t="s">
        <v>16</v>
      </c>
      <c r="B24" s="10">
        <f>'Balance Sheet'!C29</f>
        <v>9469</v>
      </c>
      <c r="C24" s="6">
        <v>5926</v>
      </c>
    </row>
    <row r="25" spans="1:3">
      <c r="A25" s="7" t="s">
        <v>17</v>
      </c>
      <c r="B25" s="10">
        <f>'Balance Sheet'!C36</f>
        <v>204222</v>
      </c>
      <c r="C25" s="6">
        <f>'Balance Sheet'!D36</f>
        <v>192534</v>
      </c>
    </row>
    <row r="26" spans="1:3">
      <c r="A26" s="7"/>
      <c r="B26" s="6"/>
      <c r="C26" s="6"/>
    </row>
    <row r="27" spans="1:3">
      <c r="A27" s="8" t="s">
        <v>18</v>
      </c>
      <c r="B27" s="11"/>
      <c r="C27" s="11"/>
    </row>
    <row r="28" spans="1:3">
      <c r="A28" s="1" t="s">
        <v>19</v>
      </c>
      <c r="B28" s="97"/>
      <c r="C28" s="98"/>
    </row>
    <row r="29" spans="1:3">
      <c r="A29" s="7" t="s">
        <v>20</v>
      </c>
      <c r="B29" s="97"/>
      <c r="C29" s="98"/>
    </row>
    <row r="30" spans="1:3">
      <c r="A30" s="7" t="s">
        <v>21</v>
      </c>
      <c r="B30" s="97"/>
      <c r="C30" s="98"/>
    </row>
    <row r="31" spans="1:3">
      <c r="A31" s="7" t="s">
        <v>22</v>
      </c>
      <c r="B31" s="99"/>
      <c r="C31" s="100"/>
    </row>
    <row r="32" spans="1:3">
      <c r="A32" s="12" t="s">
        <v>23</v>
      </c>
      <c r="B32" s="101"/>
      <c r="C32" s="102"/>
    </row>
    <row r="33" spans="2:6">
      <c r="B33" s="2"/>
      <c r="C33" s="2"/>
      <c r="D33" s="2"/>
      <c r="E33" s="2"/>
      <c r="F33" s="2"/>
    </row>
  </sheetData>
  <mergeCells count="3"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1" workbookViewId="0">
      <selection activeCell="I7" sqref="I7"/>
    </sheetView>
  </sheetViews>
  <sheetFormatPr baseColWidth="10" defaultColWidth="9.1328125" defaultRowHeight="14.25"/>
  <cols>
    <col min="1" max="9" width="17.3984375" style="1" customWidth="1"/>
    <col min="10" max="16384" width="9.1328125" style="1"/>
  </cols>
  <sheetData>
    <row r="1" spans="1:9">
      <c r="A1" s="89"/>
      <c r="B1" s="89"/>
      <c r="C1" s="89"/>
      <c r="D1" s="89"/>
      <c r="E1" s="89"/>
      <c r="F1" s="89"/>
      <c r="G1" s="89"/>
      <c r="H1" s="89"/>
      <c r="I1" s="89"/>
    </row>
    <row r="2" spans="1:9" ht="73.5" customHeight="1">
      <c r="A2" s="90" t="s">
        <v>75</v>
      </c>
      <c r="B2" s="90"/>
      <c r="C2" s="90"/>
      <c r="D2" s="90"/>
      <c r="E2" s="90"/>
      <c r="F2" s="90"/>
      <c r="G2" s="90"/>
      <c r="H2" s="90"/>
      <c r="I2" s="38"/>
    </row>
    <row r="3" spans="1:9">
      <c r="A3" s="39" t="s">
        <v>76</v>
      </c>
      <c r="B3" s="40"/>
      <c r="C3" s="91">
        <v>2023</v>
      </c>
      <c r="D3" s="91"/>
      <c r="E3" s="92">
        <v>2022</v>
      </c>
      <c r="F3" s="92"/>
      <c r="G3" s="103"/>
      <c r="H3" s="103"/>
      <c r="I3" s="29"/>
    </row>
    <row r="4" spans="1:9">
      <c r="A4" s="42"/>
      <c r="B4" s="50" t="s">
        <v>77</v>
      </c>
      <c r="C4" s="59">
        <v>950484</v>
      </c>
      <c r="D4" s="60"/>
      <c r="E4" s="61">
        <v>857885</v>
      </c>
      <c r="F4" s="62"/>
      <c r="G4" s="65"/>
      <c r="H4" s="78"/>
      <c r="I4" s="41"/>
    </row>
    <row r="5" spans="1:9">
      <c r="A5" s="43" t="s">
        <v>78</v>
      </c>
      <c r="B5" s="51" t="s">
        <v>79</v>
      </c>
      <c r="C5" s="52" t="s">
        <v>80</v>
      </c>
      <c r="D5" s="44">
        <v>546393</v>
      </c>
      <c r="E5" s="53" t="s">
        <v>81</v>
      </c>
      <c r="F5" s="21">
        <v>472739</v>
      </c>
      <c r="G5" s="53"/>
      <c r="H5" s="45"/>
      <c r="I5" s="41"/>
    </row>
    <row r="6" spans="1:9">
      <c r="A6" s="46"/>
      <c r="B6" s="54" t="s">
        <v>82</v>
      </c>
      <c r="C6" s="63">
        <f>C4-D5</f>
        <v>404091</v>
      </c>
      <c r="D6" s="64"/>
      <c r="E6" s="65">
        <f>E4-F5</f>
        <v>385146</v>
      </c>
      <c r="F6" s="66"/>
      <c r="G6" s="65"/>
      <c r="H6" s="75"/>
      <c r="I6" s="41"/>
    </row>
    <row r="7" spans="1:9" ht="57">
      <c r="A7" s="47" t="s">
        <v>83</v>
      </c>
      <c r="B7" s="51" t="s">
        <v>84</v>
      </c>
      <c r="C7" s="52" t="s">
        <v>80</v>
      </c>
      <c r="D7" s="44">
        <v>364012</v>
      </c>
      <c r="E7" s="53" t="s">
        <v>81</v>
      </c>
      <c r="F7" s="21">
        <v>334994</v>
      </c>
      <c r="G7" s="53"/>
      <c r="H7" s="45"/>
      <c r="I7" s="41"/>
    </row>
    <row r="8" spans="1:9" ht="28.5">
      <c r="A8" s="46"/>
      <c r="B8" s="51" t="s">
        <v>85</v>
      </c>
      <c r="C8" s="85"/>
      <c r="D8" s="88"/>
      <c r="E8" s="79" t="s">
        <v>81</v>
      </c>
      <c r="F8" s="78">
        <v>1153</v>
      </c>
      <c r="G8" s="53"/>
      <c r="H8" s="45"/>
      <c r="I8" s="41"/>
    </row>
    <row r="9" spans="1:9">
      <c r="A9" s="46"/>
      <c r="B9" s="51" t="s">
        <v>86</v>
      </c>
      <c r="C9" s="52" t="s">
        <v>80</v>
      </c>
      <c r="D9" s="44">
        <v>4798</v>
      </c>
      <c r="E9" s="53" t="s">
        <v>81</v>
      </c>
      <c r="F9" s="21">
        <v>1090</v>
      </c>
      <c r="G9" s="53"/>
      <c r="H9" s="45"/>
      <c r="I9" s="41"/>
    </row>
    <row r="10" spans="1:9" ht="28.5">
      <c r="A10" s="46"/>
      <c r="B10" s="54" t="s">
        <v>87</v>
      </c>
      <c r="C10" s="63">
        <f>C6-D7-D9</f>
        <v>35281</v>
      </c>
      <c r="D10" s="64"/>
      <c r="E10" s="65">
        <f>E6-F7-F8-F9</f>
        <v>47909</v>
      </c>
      <c r="F10" s="66"/>
      <c r="G10" s="65"/>
      <c r="H10" s="75"/>
      <c r="I10" s="41"/>
    </row>
    <row r="11" spans="1:9">
      <c r="A11" s="47" t="s">
        <v>88</v>
      </c>
      <c r="B11" s="51" t="s">
        <v>89</v>
      </c>
      <c r="C11" s="52" t="s">
        <v>80</v>
      </c>
      <c r="D11" s="48">
        <v>983</v>
      </c>
      <c r="E11" s="53" t="s">
        <v>81</v>
      </c>
      <c r="F11" s="21">
        <v>1229</v>
      </c>
      <c r="G11" s="53"/>
      <c r="H11" s="45"/>
      <c r="I11" s="41"/>
    </row>
    <row r="12" spans="1:9">
      <c r="A12" s="47" t="s">
        <v>88</v>
      </c>
      <c r="B12" s="51" t="s">
        <v>90</v>
      </c>
      <c r="C12" s="63">
        <v>0</v>
      </c>
      <c r="D12" s="64"/>
      <c r="E12" s="67">
        <v>0</v>
      </c>
      <c r="F12" s="68"/>
      <c r="G12" s="86"/>
      <c r="H12" s="87"/>
      <c r="I12" s="41"/>
    </row>
    <row r="13" spans="1:9">
      <c r="A13" s="46"/>
      <c r="B13" s="54" t="s">
        <v>91</v>
      </c>
      <c r="C13" s="63">
        <f>C10-D11</f>
        <v>34298</v>
      </c>
      <c r="D13" s="64"/>
      <c r="E13" s="65">
        <f>E10-F11</f>
        <v>46680</v>
      </c>
      <c r="F13" s="66"/>
      <c r="G13" s="65"/>
      <c r="H13" s="75"/>
      <c r="I13" s="41"/>
    </row>
    <row r="14" spans="1:9" ht="28.5">
      <c r="A14" s="47" t="s">
        <v>92</v>
      </c>
      <c r="B14" s="51" t="s">
        <v>93</v>
      </c>
      <c r="C14" s="52" t="s">
        <v>80</v>
      </c>
      <c r="D14" s="44">
        <v>13230</v>
      </c>
      <c r="E14" s="53" t="s">
        <v>81</v>
      </c>
      <c r="F14" s="21">
        <v>18337</v>
      </c>
      <c r="G14" s="53"/>
      <c r="H14" s="45"/>
      <c r="I14" s="41"/>
    </row>
    <row r="15" spans="1:9">
      <c r="A15" s="47" t="s">
        <v>94</v>
      </c>
      <c r="B15" s="54" t="s">
        <v>95</v>
      </c>
      <c r="C15" s="63">
        <f>C13-D14</f>
        <v>21068</v>
      </c>
      <c r="D15" s="64"/>
      <c r="E15" s="65">
        <f>E13-F14</f>
        <v>28343</v>
      </c>
      <c r="F15" s="66"/>
      <c r="G15" s="65"/>
      <c r="H15" s="75"/>
      <c r="I15" s="41"/>
    </row>
    <row r="16" spans="1:9" ht="28.5">
      <c r="A16" s="46"/>
      <c r="B16" s="54" t="s">
        <v>96</v>
      </c>
      <c r="C16" s="77">
        <f>'Key Financial Information'!B15</f>
        <v>1.0786954073012134</v>
      </c>
      <c r="D16" s="71"/>
      <c r="E16" s="72" t="s">
        <v>97</v>
      </c>
      <c r="F16" s="73"/>
      <c r="G16" s="72"/>
      <c r="H16" s="74"/>
      <c r="I16" s="41"/>
    </row>
    <row r="17" spans="1:9" ht="28.5">
      <c r="A17" s="46"/>
      <c r="B17" s="54" t="s">
        <v>98</v>
      </c>
      <c r="C17" s="77">
        <f>'Key Financial Information'!B16</f>
        <v>1.0654394659654092</v>
      </c>
      <c r="D17" s="71"/>
      <c r="E17" s="72" t="s">
        <v>99</v>
      </c>
      <c r="F17" s="73"/>
      <c r="G17" s="72"/>
      <c r="H17" s="74"/>
      <c r="I17" s="41"/>
    </row>
    <row r="18" spans="1:9" ht="42.75">
      <c r="A18" s="47" t="s">
        <v>100</v>
      </c>
      <c r="B18" s="53" t="s">
        <v>101</v>
      </c>
      <c r="C18" s="63">
        <v>19531</v>
      </c>
      <c r="D18" s="64"/>
      <c r="E18" s="65">
        <v>19555</v>
      </c>
      <c r="F18" s="66"/>
      <c r="G18" s="65"/>
      <c r="H18" s="75"/>
      <c r="I18" s="41"/>
    </row>
    <row r="19" spans="1:9" ht="42.75">
      <c r="A19" s="47" t="s">
        <v>100</v>
      </c>
      <c r="B19" s="53" t="s">
        <v>102</v>
      </c>
      <c r="C19" s="63">
        <v>19774</v>
      </c>
      <c r="D19" s="64"/>
      <c r="E19" s="65">
        <v>20055</v>
      </c>
      <c r="F19" s="66"/>
      <c r="G19" s="65"/>
      <c r="H19" s="75"/>
      <c r="I19" s="41"/>
    </row>
    <row r="20" spans="1:9">
      <c r="A20" s="47" t="s">
        <v>94</v>
      </c>
      <c r="B20" s="54" t="s">
        <v>95</v>
      </c>
      <c r="C20" s="63">
        <f>C15</f>
        <v>21068</v>
      </c>
      <c r="D20" s="64"/>
      <c r="E20" s="65">
        <f>E15</f>
        <v>28343</v>
      </c>
      <c r="F20" s="66"/>
      <c r="G20" s="65"/>
      <c r="H20" s="75"/>
      <c r="I20" s="41"/>
    </row>
    <row r="21" spans="1:9" ht="28.5">
      <c r="A21" s="47" t="s">
        <v>103</v>
      </c>
      <c r="B21" s="51" t="s">
        <v>104</v>
      </c>
      <c r="C21" s="52" t="s">
        <v>80</v>
      </c>
      <c r="D21" s="44">
        <v>1076</v>
      </c>
      <c r="E21" s="67">
        <v>540</v>
      </c>
      <c r="F21" s="68"/>
      <c r="G21" s="65"/>
      <c r="H21" s="75"/>
      <c r="I21" s="29"/>
    </row>
    <row r="22" spans="1:9" ht="42.75">
      <c r="A22" s="49" t="s">
        <v>105</v>
      </c>
      <c r="B22" s="51" t="s">
        <v>106</v>
      </c>
      <c r="C22" s="63">
        <v>3295</v>
      </c>
      <c r="D22" s="64"/>
      <c r="E22" s="83"/>
      <c r="F22" s="84"/>
      <c r="G22" s="83"/>
      <c r="H22" s="85"/>
      <c r="I22" s="41"/>
    </row>
    <row r="23" spans="1:9" ht="42.75">
      <c r="A23" s="41"/>
      <c r="B23" s="52" t="s">
        <v>107</v>
      </c>
      <c r="C23" s="63">
        <f>C20-D21+C22</f>
        <v>23287</v>
      </c>
      <c r="D23" s="64"/>
      <c r="E23" s="65">
        <f>E20+E21</f>
        <v>28883</v>
      </c>
      <c r="F23" s="66"/>
      <c r="G23" s="65"/>
      <c r="H23" s="75"/>
      <c r="I23" s="41"/>
    </row>
    <row r="24" spans="1:9">
      <c r="B24" s="55"/>
      <c r="C24" s="55"/>
      <c r="D24" s="55"/>
      <c r="E24" s="55"/>
      <c r="F24" s="55"/>
      <c r="G24" s="55"/>
      <c r="H24" s="55"/>
    </row>
    <row r="25" spans="1:9">
      <c r="B25" s="55"/>
      <c r="C25" s="55"/>
      <c r="D25" s="55"/>
      <c r="E25" s="55"/>
      <c r="F25" s="55"/>
      <c r="G25" s="55"/>
      <c r="H25" s="55"/>
    </row>
    <row r="26" spans="1:9">
      <c r="B26" s="55"/>
      <c r="C26" s="55"/>
      <c r="D26" s="55"/>
      <c r="E26" s="55"/>
      <c r="F26" s="55"/>
      <c r="G26" s="55"/>
      <c r="H26" s="55"/>
    </row>
    <row r="27" spans="1:9">
      <c r="B27" s="55"/>
      <c r="C27" s="55"/>
      <c r="D27" s="55"/>
      <c r="E27" s="55"/>
      <c r="F27" s="55"/>
      <c r="G27" s="55"/>
      <c r="H27" s="55"/>
    </row>
  </sheetData>
  <mergeCells count="9">
    <mergeCell ref="E22:F22"/>
    <mergeCell ref="G22:H22"/>
    <mergeCell ref="G12:H12"/>
    <mergeCell ref="C8:D8"/>
    <mergeCell ref="A1:I1"/>
    <mergeCell ref="A2:H2"/>
    <mergeCell ref="C3:D3"/>
    <mergeCell ref="E3:F3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" workbookViewId="0">
      <selection activeCell="C4" sqref="C4"/>
    </sheetView>
  </sheetViews>
  <sheetFormatPr baseColWidth="10" defaultColWidth="9.1328125" defaultRowHeight="80.25" customHeight="1"/>
  <cols>
    <col min="1" max="1" width="18.265625" style="1" customWidth="1"/>
    <col min="2" max="4" width="37.265625" style="1" customWidth="1"/>
    <col min="5" max="16384" width="9.1328125" style="1"/>
  </cols>
  <sheetData>
    <row r="1" spans="1:4" ht="80.25" customHeight="1">
      <c r="A1" s="13"/>
      <c r="B1" s="93" t="s">
        <v>108</v>
      </c>
      <c r="C1" s="94"/>
      <c r="D1" s="95"/>
    </row>
    <row r="2" spans="1:4" ht="21.75" customHeight="1">
      <c r="A2" s="14" t="s">
        <v>25</v>
      </c>
      <c r="B2" s="15" t="s">
        <v>26</v>
      </c>
      <c r="C2" s="16"/>
      <c r="D2" s="17"/>
    </row>
    <row r="3" spans="1:4" ht="21.75" customHeight="1">
      <c r="A3" s="18" t="s">
        <v>27</v>
      </c>
      <c r="B3" s="19" t="s">
        <v>28</v>
      </c>
      <c r="C3" s="20">
        <v>48978</v>
      </c>
      <c r="D3" s="21">
        <v>49668</v>
      </c>
    </row>
    <row r="4" spans="1:4" ht="21.75" customHeight="1">
      <c r="A4" s="14" t="s">
        <v>29</v>
      </c>
      <c r="B4" s="19" t="s">
        <v>30</v>
      </c>
      <c r="C4" s="20">
        <v>12875</v>
      </c>
      <c r="D4" s="21">
        <v>11539</v>
      </c>
    </row>
    <row r="5" spans="1:4" ht="21.75" customHeight="1">
      <c r="A5" s="14" t="s">
        <v>31</v>
      </c>
      <c r="B5" s="19" t="s">
        <v>32</v>
      </c>
      <c r="C5" s="20">
        <v>122337</v>
      </c>
      <c r="D5" s="21">
        <v>105425</v>
      </c>
    </row>
    <row r="6" spans="1:4" ht="21.75" customHeight="1">
      <c r="A6" s="22"/>
      <c r="B6" s="19" t="s">
        <v>33</v>
      </c>
      <c r="C6" s="20">
        <v>11458</v>
      </c>
      <c r="D6" s="21">
        <v>10772</v>
      </c>
    </row>
    <row r="7" spans="1:4" ht="21.75" customHeight="1">
      <c r="A7" s="22"/>
      <c r="B7" s="23" t="s">
        <v>34</v>
      </c>
      <c r="C7" s="24">
        <v>13447</v>
      </c>
      <c r="D7" s="25">
        <v>10710</v>
      </c>
    </row>
    <row r="8" spans="1:4" ht="21.75" customHeight="1">
      <c r="A8" s="22"/>
      <c r="B8" s="26" t="s">
        <v>35</v>
      </c>
      <c r="C8" s="27">
        <v>209095</v>
      </c>
      <c r="D8" s="28">
        <v>188115</v>
      </c>
    </row>
    <row r="9" spans="1:4" ht="21.75" customHeight="1">
      <c r="A9" s="14" t="s">
        <v>25</v>
      </c>
      <c r="B9" s="15" t="s">
        <v>36</v>
      </c>
      <c r="C9" s="16"/>
      <c r="D9" s="17"/>
    </row>
    <row r="10" spans="1:4" ht="21.75" customHeight="1">
      <c r="A10" s="14" t="s">
        <v>37</v>
      </c>
      <c r="B10" s="19" t="s">
        <v>38</v>
      </c>
      <c r="C10" s="29"/>
      <c r="D10" s="30"/>
    </row>
    <row r="11" spans="1:4" ht="21.75" customHeight="1">
      <c r="A11" s="22"/>
      <c r="B11" s="19" t="s">
        <v>39</v>
      </c>
      <c r="C11" s="20">
        <f>70918</f>
        <v>70918</v>
      </c>
      <c r="D11" s="21">
        <f>66804</f>
        <v>66804</v>
      </c>
    </row>
    <row r="12" spans="1:4" ht="21.75" customHeight="1">
      <c r="A12" s="22"/>
      <c r="B12" s="19" t="s">
        <v>40</v>
      </c>
      <c r="C12" s="20">
        <f>67513-61000</f>
        <v>6513</v>
      </c>
      <c r="D12" s="21">
        <f>66876-51000</f>
        <v>15876</v>
      </c>
    </row>
    <row r="13" spans="1:4" ht="21.75" customHeight="1">
      <c r="A13" s="14" t="s">
        <v>41</v>
      </c>
      <c r="B13" s="19" t="s">
        <v>42</v>
      </c>
      <c r="C13" s="20">
        <v>64986</v>
      </c>
      <c r="D13" s="21">
        <v>47466</v>
      </c>
    </row>
    <row r="14" spans="1:4" ht="21.75" customHeight="1">
      <c r="A14" s="22"/>
      <c r="B14" s="19" t="s">
        <v>43</v>
      </c>
      <c r="C14" s="20">
        <v>3010</v>
      </c>
      <c r="D14" s="21">
        <v>2894</v>
      </c>
    </row>
    <row r="15" spans="1:4" ht="21.75" customHeight="1">
      <c r="A15" s="22"/>
      <c r="B15" s="31" t="s">
        <v>44</v>
      </c>
      <c r="C15" s="20">
        <f>SUM(C11:C14)</f>
        <v>145427</v>
      </c>
      <c r="D15" s="21">
        <f>SUM(D11:D14)</f>
        <v>133040</v>
      </c>
    </row>
    <row r="16" spans="1:4" ht="21.75" customHeight="1">
      <c r="A16" s="14" t="s">
        <v>45</v>
      </c>
      <c r="B16" s="19" t="s">
        <v>46</v>
      </c>
      <c r="C16" s="20">
        <v>85986</v>
      </c>
      <c r="D16" s="21">
        <v>76256</v>
      </c>
    </row>
    <row r="17" spans="1:6" ht="21.75" customHeight="1">
      <c r="A17" s="22"/>
      <c r="B17" s="32" t="s">
        <v>47</v>
      </c>
      <c r="C17" s="20">
        <f>C15-C16</f>
        <v>59441</v>
      </c>
      <c r="D17" s="21">
        <f>D15-D16</f>
        <v>56784</v>
      </c>
    </row>
    <row r="18" spans="1:6" ht="21.75" customHeight="1">
      <c r="A18" s="22"/>
      <c r="B18" s="33" t="s">
        <v>48</v>
      </c>
      <c r="C18" s="20">
        <f>423+61000</f>
        <v>61423</v>
      </c>
      <c r="D18" s="21">
        <f>628+24000+27000</f>
        <v>51628</v>
      </c>
    </row>
    <row r="19" spans="1:6" ht="21.75" customHeight="1">
      <c r="A19" s="96"/>
      <c r="B19" s="26" t="s">
        <v>49</v>
      </c>
      <c r="C19" s="27">
        <v>329959</v>
      </c>
      <c r="D19" s="28">
        <v>296527</v>
      </c>
      <c r="E19" s="56"/>
      <c r="F19" s="56"/>
    </row>
    <row r="20" spans="1:6" ht="21.75" customHeight="1">
      <c r="A20" s="96"/>
      <c r="B20" s="57" t="s">
        <v>50</v>
      </c>
      <c r="C20" s="57"/>
      <c r="D20" s="58"/>
    </row>
    <row r="21" spans="1:6" ht="21.75" customHeight="1">
      <c r="A21" s="14" t="s">
        <v>51</v>
      </c>
      <c r="B21" s="15" t="s">
        <v>52</v>
      </c>
      <c r="C21" s="16"/>
      <c r="D21" s="17"/>
    </row>
    <row r="22" spans="1:6" ht="21.75" customHeight="1">
      <c r="A22" s="14" t="s">
        <v>53</v>
      </c>
      <c r="B22" s="19" t="s">
        <v>54</v>
      </c>
      <c r="C22" s="20">
        <v>11011</v>
      </c>
      <c r="D22" s="21">
        <v>7621</v>
      </c>
    </row>
    <row r="23" spans="1:6" ht="21.75" customHeight="1">
      <c r="A23" s="14" t="s">
        <v>55</v>
      </c>
      <c r="B23" s="19" t="s">
        <v>56</v>
      </c>
      <c r="C23" s="20">
        <v>62509</v>
      </c>
      <c r="D23" s="21">
        <v>48432</v>
      </c>
    </row>
    <row r="24" spans="1:6" ht="21.75" customHeight="1">
      <c r="A24" s="22"/>
      <c r="B24" s="19" t="s">
        <v>57</v>
      </c>
      <c r="C24" s="20">
        <v>5890</v>
      </c>
      <c r="D24" s="21">
        <v>5115</v>
      </c>
    </row>
    <row r="25" spans="1:6" ht="21.75" customHeight="1">
      <c r="A25" s="14" t="s">
        <v>58</v>
      </c>
      <c r="B25" s="19" t="s">
        <v>59</v>
      </c>
      <c r="C25" s="20">
        <v>26738</v>
      </c>
      <c r="D25" s="21">
        <v>28440</v>
      </c>
    </row>
    <row r="26" spans="1:6" ht="21.75" customHeight="1">
      <c r="A26" s="22"/>
      <c r="B26" s="19" t="s">
        <v>60</v>
      </c>
      <c r="C26" s="20">
        <v>1532</v>
      </c>
      <c r="D26" s="21">
        <v>1794</v>
      </c>
    </row>
    <row r="27" spans="1:6" ht="21.75" customHeight="1">
      <c r="A27" s="14" t="s">
        <v>61</v>
      </c>
      <c r="B27" s="23" t="s">
        <v>62</v>
      </c>
      <c r="C27" s="24">
        <v>8588</v>
      </c>
      <c r="D27" s="25">
        <v>6666</v>
      </c>
    </row>
    <row r="28" spans="1:6" ht="21.75" customHeight="1">
      <c r="A28" s="22"/>
      <c r="B28" s="26" t="s">
        <v>63</v>
      </c>
      <c r="C28" s="27">
        <v>116268</v>
      </c>
      <c r="D28" s="28">
        <v>98067</v>
      </c>
    </row>
    <row r="29" spans="1:6" ht="21.75" customHeight="1">
      <c r="A29" s="14" t="s">
        <v>64</v>
      </c>
      <c r="B29" s="15" t="s">
        <v>65</v>
      </c>
      <c r="C29" s="34">
        <v>9469</v>
      </c>
      <c r="D29" s="35">
        <v>5926</v>
      </c>
    </row>
    <row r="30" spans="1:6" ht="21.75" customHeight="1">
      <c r="A30" s="22"/>
      <c r="B30" s="32" t="s">
        <v>66</v>
      </c>
      <c r="C30" s="29"/>
      <c r="D30" s="30"/>
    </row>
    <row r="31" spans="1:6" ht="21.75" customHeight="1">
      <c r="A31" s="22"/>
      <c r="B31" s="19" t="s">
        <v>67</v>
      </c>
      <c r="C31" s="36">
        <v>261</v>
      </c>
      <c r="D31" s="37">
        <v>261</v>
      </c>
    </row>
    <row r="32" spans="1:6" ht="21.75" customHeight="1">
      <c r="A32" s="14" t="s">
        <v>68</v>
      </c>
      <c r="B32" s="19" t="s">
        <v>69</v>
      </c>
      <c r="C32" s="20">
        <v>26200</v>
      </c>
      <c r="D32" s="21">
        <v>24771</v>
      </c>
    </row>
    <row r="33" spans="1:4" ht="21.75" customHeight="1">
      <c r="A33" s="22"/>
      <c r="B33" s="19" t="s">
        <v>70</v>
      </c>
      <c r="C33" s="20">
        <v>3804</v>
      </c>
      <c r="D33" s="21">
        <v>1585</v>
      </c>
    </row>
    <row r="34" spans="1:4" ht="21.75" customHeight="1">
      <c r="A34" s="14" t="s">
        <v>68</v>
      </c>
      <c r="B34" s="19" t="s">
        <v>71</v>
      </c>
      <c r="C34" s="20">
        <v>317907</v>
      </c>
      <c r="D34" s="21">
        <v>295380</v>
      </c>
    </row>
    <row r="35" spans="1:4" ht="21.75" customHeight="1">
      <c r="A35" s="22"/>
      <c r="B35" s="23" t="s">
        <v>72</v>
      </c>
      <c r="C35" s="24">
        <v>-143950</v>
      </c>
      <c r="D35" s="25">
        <v>-129463</v>
      </c>
    </row>
    <row r="36" spans="1:4" ht="21.75" customHeight="1">
      <c r="A36" s="96"/>
      <c r="B36" s="26" t="s">
        <v>73</v>
      </c>
      <c r="C36" s="27">
        <v>204222</v>
      </c>
      <c r="D36" s="28">
        <v>192534</v>
      </c>
    </row>
    <row r="37" spans="1:4" ht="21.75" customHeight="1">
      <c r="A37" s="96"/>
      <c r="B37" s="26" t="s">
        <v>74</v>
      </c>
      <c r="C37" s="27">
        <v>329959</v>
      </c>
      <c r="D37" s="28">
        <v>296527</v>
      </c>
    </row>
  </sheetData>
  <mergeCells count="3">
    <mergeCell ref="B1:D1"/>
    <mergeCell ref="A19:A20"/>
    <mergeCell ref="A36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MetadataLookup xmlns="7054fad9-edb9-4e16-8e39-0efa55ec661f">1</TaxMetadataLookup>
    <PwCDMSDocumentStatus xmlns="6048f190-c0c0-432e-8c84-84f5c1e0a975" xsi:nil="true"/>
    <PwCDMSPSPStatus xmlns="6048f190-c0c0-432e-8c84-84f5c1e0a975" xsi:nil="true"/>
    <PwCDMSDocumentumAuthor xmlns="6048f190-c0c0-432e-8c84-84f5c1e0a975" xsi:nil="true"/>
    <PwCDMSDocumentumEditor xmlns="6048f190-c0c0-432e-8c84-84f5c1e0a975" xsi:nil="true"/>
    <PwCDMSFileLeafRefForLookup xmlns="6048F190-C0C0-432E-8C84-84F5C1E0A975" xsi:nil="true"/>
    <PwCDMSOriginalPath xmlns="6048f190-c0c0-432e-8c84-84f5c1e0a975" xsi:nil="true"/>
    <PwCDMSTaxMailReferenceId xmlns="6048f190-c0c0-432e-8c84-84f5c1e0a975" xsi:nil="true"/>
    <PwCDMSKeywords xmlns="6048f190-c0c0-432e-8c84-84f5c1e0a975" xsi:nil="true"/>
    <PwCDMSVirtualPath xmlns="6048f190-c0c0-432e-8c84-84f5c1e0a975" xsi:nil="true"/>
    <PwCDMSOriginalFileName xmlns="6048f190-c0c0-432e-8c84-84f5c1e0a975" xsi:nil="true"/>
    <_dlc_DocId xmlns="7054fad9-edb9-4e16-8e39-0efa55ec661f">Z6FKMT33KW4P-569114056-1761</_dlc_DocId>
    <_dlc_DocIdUrl xmlns="7054fad9-edb9-4e16-8e39-0efa55ec661f">
      <Url>https://workspaces.eurad.ad.pwcinternal.com/ws/WS26703568/_layouts/15/DocIdRedir.aspx?ID=Z6FKMT33KW4P-569114056-1761</Url>
      <Description>Z6FKMT33KW4P-569114056-1761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Document" ma:contentTypeID="0x0101005FF0B98AD78640A8A6ADA1A2DCD2AC7200DAD6CDA41D329940B6D112972DF68077" ma:contentTypeVersion="10" ma:contentTypeDescription="" ma:contentTypeScope="" ma:versionID="382e87576653a6a1cbe0077d419df8a8">
  <xsd:schema xmlns:xsd="http://www.w3.org/2001/XMLSchema" xmlns:xs="http://www.w3.org/2001/XMLSchema" xmlns:p="http://schemas.microsoft.com/office/2006/metadata/properties" xmlns:ns2="7054fad9-edb9-4e16-8e39-0efa55ec661f" xmlns:ns3="6048f190-c0c0-432e-8c84-84f5c1e0a975" xmlns:ns4="6048F190-C0C0-432E-8C84-84F5C1E0A975" targetNamespace="http://schemas.microsoft.com/office/2006/metadata/properties" ma:root="true" ma:fieldsID="ff77b0cf65f27c8479a0de1c2d484214" ns2:_="" ns3:_="" ns4:_="">
    <xsd:import namespace="7054fad9-edb9-4e16-8e39-0efa55ec661f"/>
    <xsd:import namespace="6048f190-c0c0-432e-8c84-84f5c1e0a975"/>
    <xsd:import namespace="6048F190-C0C0-432E-8C84-84F5C1E0A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wCDMSDocumentStatus" minOccurs="0"/>
                <xsd:element ref="ns3:PwCDMSKeywords" minOccurs="0"/>
                <xsd:element ref="ns3:PwCDMSPSPStatus" minOccurs="0"/>
                <xsd:element ref="ns3:PwCDMSOriginalFileName" minOccurs="0"/>
                <xsd:element ref="ns3:PwCDMSOriginalPath" minOccurs="0"/>
                <xsd:element ref="ns3:PwCDMSVirtualPath" minOccurs="0"/>
                <xsd:element ref="ns3:PwCDMSDocumentumAuthor" minOccurs="0"/>
                <xsd:element ref="ns3:PwCDMSDocumentumEditor" minOccurs="0"/>
                <xsd:element ref="ns2:TaxMetadataLookup" minOccurs="0"/>
                <xsd:element ref="ns2:PwCDMSPSPNameLookup" minOccurs="0"/>
                <xsd:element ref="ns2:PwCDMSPSPNumberLookup" minOccurs="0"/>
                <xsd:element ref="ns2:PwCDMSClientNameLookup" minOccurs="0"/>
                <xsd:element ref="ns2:PwCDMSClientNumberLookup" minOccurs="0"/>
                <xsd:element ref="ns2:PwCDMSOldMetadataLookup" minOccurs="0"/>
                <xsd:element ref="ns2:PwCDMSOldMetaLookup" minOccurs="0"/>
                <xsd:element ref="ns2:PwCDMSMetadata01Lookup" minOccurs="0"/>
                <xsd:element ref="ns2:PwCDMSMetadata02Lookup" minOccurs="0"/>
                <xsd:element ref="ns2:PwCDMSMetadata03Lookup" minOccurs="0"/>
                <xsd:element ref="ns2:PwCDMSMetadata04Lookup" minOccurs="0"/>
                <xsd:element ref="ns3:PwCDMSTaxMailReferenceId" minOccurs="0"/>
                <xsd:element ref="ns4:PwCDMSFileLeafRefForLookup" minOccurs="0"/>
                <xsd:element ref="ns3:PwCTSSpaceOwnerLookup" minOccurs="0"/>
                <xsd:element ref="ns3:PwCTSTeamSpaceNameLooku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4fad9-edb9-4e16-8e39-0efa55ec66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MetadataLookup" ma:index="19" nillable="true" ma:displayName="TaxMetadata ID" ma:list="d2b45f16-b3b1-4222-948d-e3435cd9c229" ma:internalName="TaxMetadataLookup" ma:showField="ID" ma:web="{7054fad9-edb9-4e16-8e39-0efa55ec661f}">
      <xsd:simpleType>
        <xsd:restriction base="dms:Lookup"/>
      </xsd:simpleType>
    </xsd:element>
    <xsd:element name="PwCDMSPSPNameLookup" ma:index="20" nillable="true" ma:displayName="Engagement Name" ma:list="d2b45f16-b3b1-4222-948d-e3435cd9c229" ma:internalName="PwCDMSPSPNameLookup" ma:readOnly="true" ma:showField="PwCDMSPSPName" ma:web="{7054fad9-edb9-4e16-8e39-0efa55ec661f}">
      <xsd:simpleType>
        <xsd:restriction base="dms:Lookup"/>
      </xsd:simpleType>
    </xsd:element>
    <xsd:element name="PwCDMSPSPNumberLookup" ma:index="21" nillable="true" ma:displayName="Engagement Number" ma:list="d2b45f16-b3b1-4222-948d-e3435cd9c229" ma:internalName="PwCDMSPSPNumberLookup" ma:readOnly="true" ma:showField="PwCDMSPSPNumber" ma:web="{7054fad9-edb9-4e16-8e39-0efa55ec661f}">
      <xsd:simpleType>
        <xsd:restriction base="dms:Lookup"/>
      </xsd:simpleType>
    </xsd:element>
    <xsd:element name="PwCDMSClientNameLookup" ma:index="22" nillable="true" ma:displayName="Client Name" ma:list="d2b45f16-b3b1-4222-948d-e3435cd9c229" ma:internalName="PwCDMSClientNameLookup" ma:readOnly="true" ma:showField="PwCDMSClientName" ma:web="{7054fad9-edb9-4e16-8e39-0efa55ec661f}">
      <xsd:simpleType>
        <xsd:restriction base="dms:Lookup"/>
      </xsd:simpleType>
    </xsd:element>
    <xsd:element name="PwCDMSClientNumberLookup" ma:index="23" nillable="true" ma:displayName="Client Number" ma:list="d2b45f16-b3b1-4222-948d-e3435cd9c229" ma:internalName="PwCDMSClientNumberLookup" ma:readOnly="true" ma:showField="PwCDMSClientNumber" ma:web="{7054fad9-edb9-4e16-8e39-0efa55ec661f}">
      <xsd:simpleType>
        <xsd:restriction base="dms:Lookup"/>
      </xsd:simpleType>
    </xsd:element>
    <xsd:element name="PwCDMSOldMetadataLookup" ma:index="24" nillable="true" ma:displayName="OldMetadata" ma:list="d2b45f16-b3b1-4222-948d-e3435cd9c229" ma:internalName="PwCDMSOldMetadataLookup" ma:readOnly="true" ma:showField="PwCDMSOldMetadata" ma:web="{7054fad9-edb9-4e16-8e39-0efa55ec661f}">
      <xsd:simpleType>
        <xsd:restriction base="dms:Lookup"/>
      </xsd:simpleType>
    </xsd:element>
    <xsd:element name="PwCDMSOldMetaLookup" ma:index="25" nillable="true" ma:displayName="Former Client Names" ma:list="{D2B45F16-B3B1-4222-948D-E3435CD9C229}" ma:internalName="PwCDMSOldMetaLookup" ma:readOnly="true" ma:showField="PwCDMSOldMeta" ma:web="{7054fad9-edb9-4e16-8e39-0efa55ec661f}">
      <xsd:simpleType>
        <xsd:restriction base="dms:Lookup"/>
      </xsd:simpleType>
    </xsd:element>
    <xsd:element name="PwCDMSMetadata01Lookup" ma:index="26" nillable="true" ma:displayName="Metadata_01" ma:list="{D2B45F16-B3B1-4222-948D-E3435CD9C229}" ma:internalName="PwCDMSMetadata01Lookup" ma:readOnly="true" ma:showField="PwCDMSMetadata01" ma:web="{7054fad9-edb9-4e16-8e39-0efa55ec661f}">
      <xsd:simpleType>
        <xsd:restriction base="dms:Lookup"/>
      </xsd:simpleType>
    </xsd:element>
    <xsd:element name="PwCDMSMetadata02Lookup" ma:index="27" nillable="true" ma:displayName="Metadata_02" ma:list="{D2B45F16-B3B1-4222-948D-E3435CD9C229}" ma:internalName="PwCDMSMetadata02Lookup" ma:readOnly="true" ma:showField="PwCDMSMetadata02" ma:web="{7054fad9-edb9-4e16-8e39-0efa55ec661f}">
      <xsd:simpleType>
        <xsd:restriction base="dms:Lookup"/>
      </xsd:simpleType>
    </xsd:element>
    <xsd:element name="PwCDMSMetadata03Lookup" ma:index="28" nillable="true" ma:displayName="Metadata_03" ma:list="{D2B45F16-B3B1-4222-948D-E3435CD9C229}" ma:internalName="PwCDMSMetadata03Lookup" ma:readOnly="true" ma:showField="PwCDMSMetadata03" ma:web="{7054fad9-edb9-4e16-8e39-0efa55ec661f}">
      <xsd:simpleType>
        <xsd:restriction base="dms:Lookup"/>
      </xsd:simpleType>
    </xsd:element>
    <xsd:element name="PwCDMSMetadata04Lookup" ma:index="29" nillable="true" ma:displayName="Metadata_04" ma:list="{D2B45F16-B3B1-4222-948D-E3435CD9C229}" ma:internalName="PwCDMSMetadata04Lookup" ma:readOnly="true" ma:showField="PwCDMSMetadata04" ma:web="{7054fad9-edb9-4e16-8e39-0efa55ec661f}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8f190-c0c0-432e-8c84-84f5c1e0a975" elementFormDefault="qualified">
    <xsd:import namespace="http://schemas.microsoft.com/office/2006/documentManagement/types"/>
    <xsd:import namespace="http://schemas.microsoft.com/office/infopath/2007/PartnerControls"/>
    <xsd:element name="PwCDMSDocumentStatus" ma:index="11" nillable="true" ma:displayName="Document Status" ma:internalName="PwCDMSDocumentStatus">
      <xsd:simpleType>
        <xsd:restriction base="dms:Text"/>
      </xsd:simpleType>
    </xsd:element>
    <xsd:element name="PwCDMSKeywords" ma:index="12" nillable="true" ma:displayName="Keywords" ma:internalName="PwCDMSKeywords">
      <xsd:simpleType>
        <xsd:restriction base="dms:Text"/>
      </xsd:simpleType>
    </xsd:element>
    <xsd:element name="PwCDMSPSPStatus" ma:index="13" nillable="true" ma:displayName="Engagement Status" ma:internalName="PwCDMSPSPStatus">
      <xsd:simpleType>
        <xsd:restriction base="dms:Text"/>
      </xsd:simpleType>
    </xsd:element>
    <xsd:element name="PwCDMSOriginalFileName" ma:index="14" nillable="true" ma:displayName="Original File Name" ma:internalName="PwCDMSOriginalFileName">
      <xsd:simpleType>
        <xsd:restriction base="dms:Note"/>
      </xsd:simpleType>
    </xsd:element>
    <xsd:element name="PwCDMSOriginalPath" ma:index="15" nillable="true" ma:displayName="Original Path" ma:internalName="PwCDMSOriginalPath">
      <xsd:simpleType>
        <xsd:restriction base="dms:Note"/>
      </xsd:simpleType>
    </xsd:element>
    <xsd:element name="PwCDMSVirtualPath" ma:index="16" nillable="true" ma:displayName="Virtual Path" ma:internalName="PwCDMSVirtualPath">
      <xsd:simpleType>
        <xsd:restriction base="dms:Note"/>
      </xsd:simpleType>
    </xsd:element>
    <xsd:element name="PwCDMSDocumentumAuthor" ma:index="17" nillable="true" ma:displayName="Documentum Author" ma:internalName="PwCDMSDocumentumAuthor">
      <xsd:simpleType>
        <xsd:restriction base="dms:Text"/>
      </xsd:simpleType>
    </xsd:element>
    <xsd:element name="PwCDMSDocumentumEditor" ma:index="18" nillable="true" ma:displayName="Documentum Editor" ma:internalName="PwCDMSDocumentumEditor">
      <xsd:simpleType>
        <xsd:restriction base="dms:Text"/>
      </xsd:simpleType>
    </xsd:element>
    <xsd:element name="PwCDMSTaxMailReferenceId" ma:index="30" nillable="true" ma:displayName="TaxMailReferenceId" ma:indexed="true" ma:internalName="PwCDMSTaxMailReferenceId">
      <xsd:simpleType>
        <xsd:restriction base="dms:Text"/>
      </xsd:simpleType>
    </xsd:element>
    <xsd:element name="PwCTSSpaceOwnerLookup" ma:index="32" nillable="true" ma:displayName="PwCTSSpaceOwnerLookup" ma:list="d2b45f16-b3b1-4222-948d-e3435cd9c229" ma:internalName="PwCTSSpaceOwnerLookup" ma:readOnly="true" ma:showField="PwCTSSpaceOwner" ma:web="7054fad9-edb9-4e16-8e39-0efa55ec661f">
      <xsd:simpleType>
        <xsd:restriction base="dms:Lookup"/>
      </xsd:simpleType>
    </xsd:element>
    <xsd:element name="PwCTSTeamSpaceNameLookup" ma:index="33" nillable="true" ma:displayName="PwCTSTeamSpaceNameLookup" ma:list="d2b45f16-b3b1-4222-948d-e3435cd9c229" ma:internalName="PwCTSTeamSpaceNameLookup" ma:readOnly="true" ma:showField="PwCTSTeamSpaceName" ma:web="7054fad9-edb9-4e16-8e39-0efa55ec661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8F190-C0C0-432E-8C84-84F5C1E0A975" elementFormDefault="qualified">
    <xsd:import namespace="http://schemas.microsoft.com/office/2006/documentManagement/types"/>
    <xsd:import namespace="http://schemas.microsoft.com/office/infopath/2007/PartnerControls"/>
    <xsd:element name="PwCDMSFileLeafRefForLookup" ma:index="31" nillable="true" ma:displayName="File Name Lookup" ma:internalName="PwCDMSFileLeafRefForLookup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2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3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9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02243C-6565-435F-B368-3E31B5D2AEC2}">
  <ds:schemaRefs>
    <ds:schemaRef ds:uri="6048f190-c0c0-432e-8c84-84f5c1e0a975"/>
    <ds:schemaRef ds:uri="6048F190-C0C0-432E-8C84-84F5C1E0A975"/>
    <ds:schemaRef ds:uri="7054fad9-edb9-4e16-8e39-0efa55ec661f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0ED4E7B-F7BF-4B07-A7A5-DCDF88956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4fad9-edb9-4e16-8e39-0efa55ec661f"/>
    <ds:schemaRef ds:uri="6048f190-c0c0-432e-8c84-84f5c1e0a975"/>
    <ds:schemaRef ds:uri="6048F190-C0C0-432E-8C84-84F5C1E0A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17A58-5DE3-48D8-861F-7EE61C1037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7DF3ADC-2685-4BC7-A360-11E5048009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Key Financial Information</vt:lpstr>
      <vt:lpstr>Comprehensive Income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Yager, Alicia</dc:creator>
  <cp:lastModifiedBy>Meringdal, Inga Elise</cp:lastModifiedBy>
  <cp:lastPrinted>2020-06-19T12:01:32Z</cp:lastPrinted>
  <dcterms:created xsi:type="dcterms:W3CDTF">2020-06-19T09:25:22Z</dcterms:created>
  <dcterms:modified xsi:type="dcterms:W3CDTF">2024-07-09T12:29:38Z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0x0101005FF0B98AD78640A8A6ADA1A2DCD2AC7200DAD6CDA41D329940B6D112972DF68077</vt:lpwstr>
  </property>
  <property fmtid="{D5CDD505-2E9C-101B-9397-08002B2CF9AE}" pid="3" name="_dlc_DocIdItemGuid">
    <vt:lpwstr>1f3340c7-fd74-4ab0-b282-19228e8f278c</vt:lpwstr>
  </property>
</Properties>
</file>